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<sst xmlns="http://schemas.openxmlformats.org/spreadsheetml/2006/main" count="139" uniqueCount="48">
  <si>
    <t>201.3.2.</t>
  </si>
  <si>
    <t>201.1.3.</t>
  </si>
  <si>
    <t>201.2.3.</t>
  </si>
  <si>
    <t>201.1.1.</t>
  </si>
  <si>
    <t>201.4.2.</t>
  </si>
  <si>
    <t>201.3.4.</t>
  </si>
  <si>
    <t>Шифра</t>
  </si>
  <si>
    <t>201.1.2.</t>
  </si>
  <si>
    <t>201.2.1.</t>
  </si>
  <si>
    <t>201.2.2.</t>
  </si>
  <si>
    <t>201.2.4.</t>
  </si>
  <si>
    <t>201.2.5.</t>
  </si>
  <si>
    <t>201.2.6.</t>
  </si>
  <si>
    <t>201.2.7.</t>
  </si>
  <si>
    <t>201.3.1.</t>
  </si>
  <si>
    <t>201.3.3.</t>
  </si>
  <si>
    <t>201.4.1.</t>
  </si>
  <si>
    <t>201.5.1.</t>
  </si>
  <si>
    <t>201.5.2.</t>
  </si>
  <si>
    <t>201.6.1.</t>
  </si>
  <si>
    <t>201.6.2.</t>
  </si>
  <si>
    <t>Централна Србија</t>
  </si>
  <si>
    <t>АП Војводина</t>
  </si>
  <si>
    <t>ЈЛС</t>
  </si>
  <si>
    <t>Србија укупно</t>
  </si>
  <si>
    <t xml:space="preserve">Одрживо управљање земљиштем </t>
  </si>
  <si>
    <t>Заштита земљишта од ерозије</t>
  </si>
  <si>
    <t>Развој шумских подручја и унапређење исплативости газдовања шумама</t>
  </si>
  <si>
    <t>Улагања у шумарске технологије, прераду и мобилизацију и пласман шумских производа на тржиште</t>
  </si>
  <si>
    <t>Подршка изградњи шумске инфраструктуре са циљем повећања доступности и ефикасности коришћења шумских ресурса</t>
  </si>
  <si>
    <t>Саветодавна шумарска служба</t>
  </si>
  <si>
    <t>Успостављање група и организација произвођача</t>
  </si>
  <si>
    <t>Подршка успостављању мреже НАТУРА 2000</t>
  </si>
  <si>
    <t>Подршка сарадњи и стварању кластера и мрежа у шумарству</t>
  </si>
  <si>
    <t xml:space="preserve">Садни и семенски материјал дозвољен за употребу у органској производњи </t>
  </si>
  <si>
    <t xml:space="preserve">Контрола и сертификација </t>
  </si>
  <si>
    <t>Компензациона плаћања за пропуштену добит због примене принципа органске производње и стандарда који превазилазе минимално прописане стандарде (по хект.)</t>
  </si>
  <si>
    <t xml:space="preserve">Друге инвестиције које се односе на органску производњу а део су свих осталих мера руралног развоја </t>
  </si>
  <si>
    <t xml:space="preserve">Очување биљних генетичких ресурса </t>
  </si>
  <si>
    <t xml:space="preserve">Очување животињских генетичких ресурса </t>
  </si>
  <si>
    <t xml:space="preserve">Кошење пољопривредних травних површина високе природне вредности у прописаном временском периоду  </t>
  </si>
  <si>
    <t>Напасање на пољопривредним травним површинама високе природне вредности уз поштовање прописаних услова</t>
  </si>
  <si>
    <t xml:space="preserve">Друге агроеколошке мере </t>
  </si>
  <si>
    <t>Добра пољопривредна пракса</t>
  </si>
  <si>
    <t>Унапређена примена добре пољопривредне праксе (агро–мелиоративне мере)</t>
  </si>
  <si>
    <t>број мера</t>
  </si>
  <si>
    <t>Укупно</t>
  </si>
  <si>
    <t>Подстицаји за очување и унапређење животне средине и природних ресурса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</si>
</sst>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8515625" style="3" customWidth="1"/>
    <col min="2" max="7" width="10.7109375" style="5" customWidth="1"/>
    <col min="8" max="8" width="10.7109375" style="6" customWidth="1"/>
    <col min="9" max="9" width="10.7109375" style="25" customWidth="1"/>
    <col min="10" max="10" width="40.7109375" style="23" customWidth="1"/>
  </cols>
  <sheetData>
    <row r="1" spans="1:7" ht="12.75">
      <c r="A1" s="29" t="s">
        <v>47</v>
      </c>
      <c r="B1" s="29"/>
      <c r="C1" s="29"/>
      <c r="D1" s="29"/>
      <c r="E1" s="29"/>
      <c r="F1" s="29"/>
      <c r="G1" s="29"/>
    </row>
    <row r="3" spans="1:10" s="11" customFormat="1" ht="15.75" customHeight="1">
      <c r="A3" s="28" t="s">
        <v>21</v>
      </c>
      <c r="B3" s="28"/>
      <c r="C3" s="9"/>
      <c r="D3" s="9"/>
      <c r="E3" s="9"/>
      <c r="F3" s="9"/>
      <c r="G3" s="9"/>
      <c r="H3" s="10"/>
      <c r="I3" s="25"/>
      <c r="J3" s="21"/>
    </row>
    <row r="4" spans="1:10" s="2" customFormat="1" ht="13.5" customHeight="1">
      <c r="A4" s="2" t="s">
        <v>6</v>
      </c>
      <c r="B4" s="14">
        <v>2016</v>
      </c>
      <c r="C4" s="14">
        <v>2017</v>
      </c>
      <c r="D4" s="14">
        <v>2018</v>
      </c>
      <c r="E4" s="14">
        <v>2019</v>
      </c>
      <c r="F4" s="14">
        <v>2020</v>
      </c>
      <c r="G4" s="14">
        <v>2021</v>
      </c>
      <c r="H4" s="15">
        <v>2022</v>
      </c>
      <c r="I4" s="19" t="s">
        <v>46</v>
      </c>
      <c r="J4" s="22"/>
    </row>
    <row r="5" spans="1:10" s="1" customFormat="1" ht="13.5" customHeight="1">
      <c r="A5" s="13" t="s">
        <v>3</v>
      </c>
      <c r="B5" s="4">
        <f>437852</f>
        <v>437852</v>
      </c>
      <c r="C5" s="4">
        <v>350000</v>
      </c>
      <c r="D5" s="4">
        <v>98805</v>
      </c>
      <c r="E5" s="4">
        <f>486000+78759+975000+1996900+500000+250000+265000+200000+495000+290000+600000+1500000</f>
        <v>7636659</v>
      </c>
      <c r="F5" s="4">
        <v>0</v>
      </c>
      <c r="G5" s="4">
        <f>99960+750000+78894+150000+1996895+1500000+1500000+1600+965750+499700+1508323</f>
        <v>9051122</v>
      </c>
      <c r="H5" s="4">
        <f>493998+78894+150000+11000000+1996895+1500000+1500000+2306376+499700+1999992+7476316+99600</f>
        <v>29101771</v>
      </c>
      <c r="I5" s="26">
        <f aca="true" t="shared" si="0" ref="I5:I24">SUM(B5:H5)</f>
        <v>46676209</v>
      </c>
      <c r="J5" s="23" t="s">
        <v>25</v>
      </c>
    </row>
    <row r="6" spans="1:10" s="1" customFormat="1" ht="13.5" customHeight="1">
      <c r="A6" s="13" t="s">
        <v>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26">
        <f t="shared" si="0"/>
        <v>0</v>
      </c>
      <c r="J6" s="23" t="s">
        <v>26</v>
      </c>
    </row>
    <row r="7" spans="1:10" s="1" customFormat="1" ht="13.5" customHeight="1">
      <c r="A7" s="13" t="s">
        <v>1</v>
      </c>
      <c r="B7" s="4">
        <v>0</v>
      </c>
      <c r="C7" s="4">
        <v>0</v>
      </c>
      <c r="D7" s="4">
        <f>250000+287715+1200000+248000</f>
        <v>1985715</v>
      </c>
      <c r="E7" s="4">
        <f>500000+110880+1200000+1054100</f>
        <v>2864980</v>
      </c>
      <c r="F7" s="4">
        <v>0</v>
      </c>
      <c r="G7" s="4">
        <f>2890910+500000+1450000+1500000+1000000+1500000+1850000+2379352</f>
        <v>13070262</v>
      </c>
      <c r="H7" s="4">
        <f>887018+500000+249999+1000000+2051000+748200</f>
        <v>5436217</v>
      </c>
      <c r="I7" s="26">
        <f t="shared" si="0"/>
        <v>23357174</v>
      </c>
      <c r="J7" s="23" t="s">
        <v>44</v>
      </c>
    </row>
    <row r="8" spans="1:10" s="1" customFormat="1" ht="13.5" customHeight="1">
      <c r="A8" s="13" t="s">
        <v>8</v>
      </c>
      <c r="B8" s="4">
        <v>0</v>
      </c>
      <c r="C8" s="4">
        <v>0</v>
      </c>
      <c r="D8" s="4">
        <v>960000</v>
      </c>
      <c r="E8" s="4">
        <v>0</v>
      </c>
      <c r="F8" s="4">
        <v>0</v>
      </c>
      <c r="G8" s="4">
        <f>988175</f>
        <v>988175</v>
      </c>
      <c r="H8" s="4">
        <v>489060</v>
      </c>
      <c r="I8" s="26">
        <f t="shared" si="0"/>
        <v>2437235</v>
      </c>
      <c r="J8" s="23" t="s">
        <v>27</v>
      </c>
    </row>
    <row r="9" spans="1:10" s="1" customFormat="1" ht="13.5" customHeight="1">
      <c r="A9" s="13" t="s">
        <v>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26">
        <f t="shared" si="0"/>
        <v>0</v>
      </c>
      <c r="J9" s="23" t="s">
        <v>28</v>
      </c>
    </row>
    <row r="10" spans="1:10" s="1" customFormat="1" ht="13.5" customHeight="1">
      <c r="A10" s="13" t="s">
        <v>2</v>
      </c>
      <c r="B10" s="4">
        <f>2038682</f>
        <v>2038682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26">
        <f t="shared" si="0"/>
        <v>2038682</v>
      </c>
      <c r="J10" s="23" t="s">
        <v>29</v>
      </c>
    </row>
    <row r="11" spans="1:10" s="1" customFormat="1" ht="13.5" customHeight="1">
      <c r="A11" s="13" t="s">
        <v>10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26">
        <f t="shared" si="0"/>
        <v>0</v>
      </c>
      <c r="J11" s="23" t="s">
        <v>30</v>
      </c>
    </row>
    <row r="12" spans="1:10" s="1" customFormat="1" ht="13.5" customHeight="1">
      <c r="A12" s="13" t="s">
        <v>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26">
        <f t="shared" si="0"/>
        <v>0</v>
      </c>
      <c r="J12" s="23" t="s">
        <v>31</v>
      </c>
    </row>
    <row r="13" spans="1:10" s="1" customFormat="1" ht="13.5" customHeight="1">
      <c r="A13" s="13" t="s">
        <v>12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26">
        <f t="shared" si="0"/>
        <v>0</v>
      </c>
      <c r="J13" s="23" t="s">
        <v>32</v>
      </c>
    </row>
    <row r="14" spans="1:10" s="1" customFormat="1" ht="13.5" customHeight="1">
      <c r="A14" s="13" t="s">
        <v>13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26">
        <f t="shared" si="0"/>
        <v>0</v>
      </c>
      <c r="J14" s="23" t="s">
        <v>33</v>
      </c>
    </row>
    <row r="15" spans="1:10" s="1" customFormat="1" ht="13.5" customHeight="1">
      <c r="A15" s="13" t="s">
        <v>14</v>
      </c>
      <c r="B15" s="4">
        <v>0</v>
      </c>
      <c r="C15" s="4">
        <v>0</v>
      </c>
      <c r="D15" s="4">
        <f>195080+1046502</f>
        <v>1241582</v>
      </c>
      <c r="E15" s="4">
        <v>0</v>
      </c>
      <c r="F15" s="4">
        <v>0</v>
      </c>
      <c r="G15" s="4">
        <f>58290+12855</f>
        <v>71145</v>
      </c>
      <c r="H15" s="4">
        <v>0</v>
      </c>
      <c r="I15" s="26">
        <f t="shared" si="0"/>
        <v>1312727</v>
      </c>
      <c r="J15" s="23" t="s">
        <v>34</v>
      </c>
    </row>
    <row r="16" spans="1:10" s="1" customFormat="1" ht="13.5" customHeight="1">
      <c r="A16" s="13" t="s">
        <v>0</v>
      </c>
      <c r="B16" s="4">
        <f>11500</f>
        <v>11500</v>
      </c>
      <c r="C16" s="4">
        <f>79956+21400+14750</f>
        <v>116106</v>
      </c>
      <c r="D16" s="4">
        <f>158760+42800+14750</f>
        <v>216310</v>
      </c>
      <c r="E16" s="4">
        <f>136080+337900+51404+174441+15833</f>
        <v>715658</v>
      </c>
      <c r="F16" s="4">
        <v>0</v>
      </c>
      <c r="G16" s="4">
        <f>200000+175929+251000+24983</f>
        <v>651912</v>
      </c>
      <c r="H16" s="4">
        <f>64537+226080+117200+25000+186000+69188+897725+59400</f>
        <v>1645130</v>
      </c>
      <c r="I16" s="26">
        <f t="shared" si="0"/>
        <v>3356616</v>
      </c>
      <c r="J16" s="23" t="s">
        <v>35</v>
      </c>
    </row>
    <row r="17" spans="1:10" s="1" customFormat="1" ht="13.5" customHeight="1">
      <c r="A17" s="13" t="s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26">
        <f t="shared" si="0"/>
        <v>0</v>
      </c>
      <c r="J17" s="23" t="s">
        <v>36</v>
      </c>
    </row>
    <row r="18" spans="1:10" s="1" customFormat="1" ht="13.5" customHeight="1">
      <c r="A18" s="13" t="s">
        <v>5</v>
      </c>
      <c r="B18" s="4">
        <f>100000</f>
        <v>100000</v>
      </c>
      <c r="C18" s="4">
        <v>0</v>
      </c>
      <c r="D18" s="4">
        <v>499916</v>
      </c>
      <c r="E18" s="4">
        <v>375742</v>
      </c>
      <c r="F18" s="4">
        <v>0</v>
      </c>
      <c r="G18" s="4">
        <f>567342</f>
        <v>567342</v>
      </c>
      <c r="H18" s="4">
        <f>50866+300000</f>
        <v>350866</v>
      </c>
      <c r="I18" s="26">
        <f t="shared" si="0"/>
        <v>1893866</v>
      </c>
      <c r="J18" s="23" t="s">
        <v>37</v>
      </c>
    </row>
    <row r="19" spans="1:10" s="1" customFormat="1" ht="13.5" customHeight="1">
      <c r="A19" s="13" t="s">
        <v>16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26">
        <f t="shared" si="0"/>
        <v>0</v>
      </c>
      <c r="J19" s="23" t="s">
        <v>38</v>
      </c>
    </row>
    <row r="20" spans="1:10" s="1" customFormat="1" ht="13.5" customHeight="1">
      <c r="A20" s="13" t="s">
        <v>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156000</v>
      </c>
      <c r="H20" s="4">
        <v>0</v>
      </c>
      <c r="I20" s="26">
        <f t="shared" si="0"/>
        <v>156000</v>
      </c>
      <c r="J20" s="23" t="s">
        <v>39</v>
      </c>
    </row>
    <row r="21" spans="1:10" s="1" customFormat="1" ht="13.5" customHeight="1">
      <c r="A21" s="13" t="s">
        <v>17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26">
        <f t="shared" si="0"/>
        <v>0</v>
      </c>
      <c r="J21" s="23" t="s">
        <v>40</v>
      </c>
    </row>
    <row r="22" spans="1:10" s="1" customFormat="1" ht="13.5" customHeight="1">
      <c r="A22" s="13" t="s">
        <v>18</v>
      </c>
      <c r="B22" s="4">
        <v>0</v>
      </c>
      <c r="C22" s="4">
        <f>500000</f>
        <v>500000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26">
        <f t="shared" si="0"/>
        <v>500000</v>
      </c>
      <c r="J22" s="23" t="s">
        <v>41</v>
      </c>
    </row>
    <row r="23" spans="1:10" s="1" customFormat="1" ht="13.5" customHeight="1">
      <c r="A23" s="13" t="s">
        <v>19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26">
        <f t="shared" si="0"/>
        <v>0</v>
      </c>
      <c r="J23" s="23" t="s">
        <v>42</v>
      </c>
    </row>
    <row r="24" spans="1:10" s="1" customFormat="1" ht="13.5" customHeight="1">
      <c r="A24" s="13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26">
        <f t="shared" si="0"/>
        <v>0</v>
      </c>
      <c r="J24" s="23" t="s">
        <v>43</v>
      </c>
    </row>
    <row r="25" spans="1:10" s="11" customFormat="1" ht="13.5" customHeight="1">
      <c r="A25" s="12" t="s">
        <v>46</v>
      </c>
      <c r="B25" s="17">
        <f aca="true" t="shared" si="1" ref="B25:H25">SUM(B5:B24)</f>
        <v>2588034</v>
      </c>
      <c r="C25" s="17">
        <f t="shared" si="1"/>
        <v>966106</v>
      </c>
      <c r="D25" s="17">
        <f t="shared" si="1"/>
        <v>5002328</v>
      </c>
      <c r="E25" s="17">
        <f t="shared" si="1"/>
        <v>11593039</v>
      </c>
      <c r="F25" s="17">
        <f t="shared" si="1"/>
        <v>0</v>
      </c>
      <c r="G25" s="17">
        <f t="shared" si="1"/>
        <v>24555958</v>
      </c>
      <c r="H25" s="10">
        <f t="shared" si="1"/>
        <v>37023044</v>
      </c>
      <c r="I25" s="26">
        <f>SUM(I5:I24)</f>
        <v>81728509</v>
      </c>
      <c r="J25" s="21"/>
    </row>
    <row r="26" spans="1:9" ht="13.5" customHeight="1">
      <c r="A26" s="16" t="s">
        <v>23</v>
      </c>
      <c r="B26" s="5">
        <v>4</v>
      </c>
      <c r="C26" s="5">
        <v>5</v>
      </c>
      <c r="D26" s="5">
        <v>10</v>
      </c>
      <c r="E26" s="5">
        <v>18</v>
      </c>
      <c r="G26" s="5">
        <v>20</v>
      </c>
      <c r="H26" s="6">
        <v>22</v>
      </c>
      <c r="I26" s="26"/>
    </row>
    <row r="27" spans="1:10" ht="13.5" customHeight="1">
      <c r="A27" s="16" t="s">
        <v>45</v>
      </c>
      <c r="B27" s="5">
        <v>4</v>
      </c>
      <c r="C27" s="5">
        <v>5</v>
      </c>
      <c r="D27" s="5">
        <v>12</v>
      </c>
      <c r="E27" s="5">
        <v>22</v>
      </c>
      <c r="F27" s="7"/>
      <c r="G27" s="5">
        <v>28</v>
      </c>
      <c r="H27" s="6">
        <v>29</v>
      </c>
      <c r="J27" s="24"/>
    </row>
    <row r="28" spans="1:10" ht="13.5" customHeight="1">
      <c r="A28" s="16"/>
      <c r="F28" s="7"/>
      <c r="J28" s="24"/>
    </row>
    <row r="29" spans="1:2" ht="15.75" customHeight="1">
      <c r="A29" s="28" t="s">
        <v>22</v>
      </c>
      <c r="B29" s="28"/>
    </row>
    <row r="30" spans="1:9" ht="13.5" customHeight="1">
      <c r="A30" s="2" t="s">
        <v>6</v>
      </c>
      <c r="B30" s="14">
        <v>2016</v>
      </c>
      <c r="C30" s="14">
        <v>2017</v>
      </c>
      <c r="D30" s="14">
        <v>2018</v>
      </c>
      <c r="E30" s="14">
        <v>2019</v>
      </c>
      <c r="F30" s="14">
        <v>2020</v>
      </c>
      <c r="G30" s="14">
        <v>2021</v>
      </c>
      <c r="H30" s="15">
        <v>2022</v>
      </c>
      <c r="I30" s="19" t="s">
        <v>46</v>
      </c>
    </row>
    <row r="31" spans="1:10" ht="13.5" customHeight="1">
      <c r="A31" s="13" t="s">
        <v>3</v>
      </c>
      <c r="B31" s="4">
        <v>0</v>
      </c>
      <c r="C31" s="4">
        <v>0</v>
      </c>
      <c r="D31" s="4">
        <v>2497800</v>
      </c>
      <c r="E31" s="4">
        <v>0</v>
      </c>
      <c r="F31" s="4">
        <v>0</v>
      </c>
      <c r="G31" s="4">
        <f>4000000</f>
        <v>4000000</v>
      </c>
      <c r="H31" s="4">
        <v>1100000</v>
      </c>
      <c r="I31" s="26">
        <f aca="true" t="shared" si="2" ref="I31:I50">SUM(B31:H31)</f>
        <v>7597800</v>
      </c>
      <c r="J31" s="23" t="s">
        <v>25</v>
      </c>
    </row>
    <row r="32" spans="1:10" ht="13.5" customHeight="1">
      <c r="A32" s="13" t="s">
        <v>7</v>
      </c>
      <c r="B32" s="4">
        <v>19000000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26">
        <f t="shared" si="2"/>
        <v>19000000</v>
      </c>
      <c r="J32" s="23" t="s">
        <v>26</v>
      </c>
    </row>
    <row r="33" spans="1:10" ht="13.5" customHeight="1">
      <c r="A33" s="13" t="s">
        <v>1</v>
      </c>
      <c r="B33" s="4">
        <v>0</v>
      </c>
      <c r="C33" s="4">
        <v>3048401</v>
      </c>
      <c r="D33" s="4">
        <v>0</v>
      </c>
      <c r="E33" s="4">
        <v>0</v>
      </c>
      <c r="F33" s="4">
        <v>0</v>
      </c>
      <c r="G33" s="4">
        <f>1000000</f>
        <v>1000000</v>
      </c>
      <c r="H33" s="4">
        <v>1098000</v>
      </c>
      <c r="I33" s="26">
        <f t="shared" si="2"/>
        <v>5146401</v>
      </c>
      <c r="J33" s="23" t="s">
        <v>44</v>
      </c>
    </row>
    <row r="34" spans="1:10" ht="13.5" customHeight="1">
      <c r="A34" s="13" t="s">
        <v>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26">
        <f t="shared" si="2"/>
        <v>0</v>
      </c>
      <c r="J34" s="23" t="s">
        <v>27</v>
      </c>
    </row>
    <row r="35" spans="1:10" ht="13.5" customHeight="1">
      <c r="A35" s="13" t="s">
        <v>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f t="shared" si="2"/>
        <v>0</v>
      </c>
      <c r="J35" s="23" t="s">
        <v>28</v>
      </c>
    </row>
    <row r="36" spans="1:10" ht="13.5" customHeight="1">
      <c r="A36" s="13" t="s">
        <v>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26">
        <f t="shared" si="2"/>
        <v>0</v>
      </c>
      <c r="J36" s="23" t="s">
        <v>29</v>
      </c>
    </row>
    <row r="37" spans="1:10" ht="13.5" customHeight="1">
      <c r="A37" s="13" t="s">
        <v>10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26">
        <f t="shared" si="2"/>
        <v>0</v>
      </c>
      <c r="J37" s="23" t="s">
        <v>30</v>
      </c>
    </row>
    <row r="38" spans="1:10" ht="13.5" customHeight="1">
      <c r="A38" s="13" t="s">
        <v>11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26">
        <f t="shared" si="2"/>
        <v>0</v>
      </c>
      <c r="J38" s="23" t="s">
        <v>31</v>
      </c>
    </row>
    <row r="39" spans="1:10" ht="13.5" customHeight="1">
      <c r="A39" s="13" t="s">
        <v>12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26">
        <f t="shared" si="2"/>
        <v>0</v>
      </c>
      <c r="J39" s="23" t="s">
        <v>32</v>
      </c>
    </row>
    <row r="40" spans="1:10" ht="13.5" customHeight="1">
      <c r="A40" s="13" t="s">
        <v>13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26">
        <f t="shared" si="2"/>
        <v>0</v>
      </c>
      <c r="J40" s="23" t="s">
        <v>33</v>
      </c>
    </row>
    <row r="41" spans="1:10" ht="13.5" customHeight="1">
      <c r="A41" s="13" t="s">
        <v>14</v>
      </c>
      <c r="B41" s="4">
        <v>300621</v>
      </c>
      <c r="C41" s="4">
        <f>283564</f>
        <v>283564</v>
      </c>
      <c r="D41" s="4">
        <v>0</v>
      </c>
      <c r="E41" s="4">
        <v>0</v>
      </c>
      <c r="F41" s="4">
        <v>0</v>
      </c>
      <c r="G41" s="4">
        <v>723943</v>
      </c>
      <c r="H41" s="4">
        <v>0</v>
      </c>
      <c r="I41" s="26">
        <f t="shared" si="2"/>
        <v>1308128</v>
      </c>
      <c r="J41" s="23" t="s">
        <v>34</v>
      </c>
    </row>
    <row r="42" spans="1:10" ht="13.5" customHeight="1">
      <c r="A42" s="13" t="s">
        <v>0</v>
      </c>
      <c r="B42" s="4">
        <v>325900</v>
      </c>
      <c r="C42" s="4">
        <f>357344+250440</f>
        <v>607784</v>
      </c>
      <c r="D42" s="4">
        <f>395744</f>
        <v>395744</v>
      </c>
      <c r="E42" s="4">
        <f>343284</f>
        <v>343284</v>
      </c>
      <c r="F42" s="4">
        <v>0</v>
      </c>
      <c r="G42" s="4">
        <f>57789</f>
        <v>57789</v>
      </c>
      <c r="H42" s="4">
        <v>0</v>
      </c>
      <c r="I42" s="26">
        <f t="shared" si="2"/>
        <v>1730501</v>
      </c>
      <c r="J42" s="23" t="s">
        <v>35</v>
      </c>
    </row>
    <row r="43" spans="1:10" ht="13.5" customHeight="1">
      <c r="A43" s="13" t="s">
        <v>15</v>
      </c>
      <c r="B43" s="4">
        <v>820426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26">
        <f t="shared" si="2"/>
        <v>820426</v>
      </c>
      <c r="J43" s="23" t="s">
        <v>36</v>
      </c>
    </row>
    <row r="44" spans="1:10" ht="13.5" customHeight="1">
      <c r="A44" s="13" t="s">
        <v>5</v>
      </c>
      <c r="B44" s="4">
        <v>0</v>
      </c>
      <c r="C44" s="4">
        <v>254734</v>
      </c>
      <c r="D44" s="4">
        <v>0</v>
      </c>
      <c r="E44" s="4">
        <f>89360+4693308</f>
        <v>4782668</v>
      </c>
      <c r="F44" s="4">
        <v>0</v>
      </c>
      <c r="G44" s="4">
        <f>120000+5439119+276057</f>
        <v>5835176</v>
      </c>
      <c r="H44" s="4">
        <f>1374582</f>
        <v>1374582</v>
      </c>
      <c r="I44" s="26">
        <f t="shared" si="2"/>
        <v>12247160</v>
      </c>
      <c r="J44" s="23" t="s">
        <v>37</v>
      </c>
    </row>
    <row r="45" spans="1:10" ht="13.5" customHeight="1">
      <c r="A45" s="13" t="s">
        <v>16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26">
        <f t="shared" si="2"/>
        <v>0</v>
      </c>
      <c r="J45" s="23" t="s">
        <v>38</v>
      </c>
    </row>
    <row r="46" spans="1:10" ht="13.5" customHeight="1">
      <c r="A46" s="13" t="s">
        <v>4</v>
      </c>
      <c r="B46" s="4">
        <v>0</v>
      </c>
      <c r="C46" s="4">
        <v>0</v>
      </c>
      <c r="D46" s="4">
        <v>0</v>
      </c>
      <c r="E46" s="4">
        <v>273600</v>
      </c>
      <c r="F46" s="4">
        <v>0</v>
      </c>
      <c r="G46" s="4">
        <v>0</v>
      </c>
      <c r="H46" s="4">
        <v>150000</v>
      </c>
      <c r="I46" s="26">
        <f t="shared" si="2"/>
        <v>423600</v>
      </c>
      <c r="J46" s="23" t="s">
        <v>39</v>
      </c>
    </row>
    <row r="47" spans="1:10" ht="13.5" customHeight="1">
      <c r="A47" s="13" t="s">
        <v>17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26">
        <f t="shared" si="2"/>
        <v>0</v>
      </c>
      <c r="J47" s="23" t="s">
        <v>40</v>
      </c>
    </row>
    <row r="48" spans="1:10" ht="13.5" customHeight="1">
      <c r="A48" s="13" t="s">
        <v>18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26">
        <f t="shared" si="2"/>
        <v>0</v>
      </c>
      <c r="J48" s="23" t="s">
        <v>41</v>
      </c>
    </row>
    <row r="49" spans="1:10" ht="13.5" customHeight="1">
      <c r="A49" s="13" t="s">
        <v>19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26">
        <f t="shared" si="2"/>
        <v>0</v>
      </c>
      <c r="J49" s="23" t="s">
        <v>42</v>
      </c>
    </row>
    <row r="50" spans="1:10" ht="13.5" customHeight="1">
      <c r="A50" s="1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2484000</v>
      </c>
      <c r="H50" s="4">
        <f>2488500+1100000</f>
        <v>3588500</v>
      </c>
      <c r="I50" s="26">
        <f t="shared" si="2"/>
        <v>6072500</v>
      </c>
      <c r="J50" s="23" t="s">
        <v>43</v>
      </c>
    </row>
    <row r="51" spans="1:10" s="11" customFormat="1" ht="13.5" customHeight="1">
      <c r="A51" s="12" t="s">
        <v>46</v>
      </c>
      <c r="B51" s="17">
        <f aca="true" t="shared" si="3" ref="B51:H51">SUM(B31:B50)</f>
        <v>20446947</v>
      </c>
      <c r="C51" s="17">
        <f t="shared" si="3"/>
        <v>4194483</v>
      </c>
      <c r="D51" s="17">
        <f t="shared" si="3"/>
        <v>2893544</v>
      </c>
      <c r="E51" s="17">
        <f t="shared" si="3"/>
        <v>5399552</v>
      </c>
      <c r="F51" s="17">
        <f t="shared" si="3"/>
        <v>0</v>
      </c>
      <c r="G51" s="17">
        <f t="shared" si="3"/>
        <v>14100908</v>
      </c>
      <c r="H51" s="10">
        <f t="shared" si="3"/>
        <v>7311082</v>
      </c>
      <c r="I51" s="26">
        <f>SUM(I31:I50)</f>
        <v>54346516</v>
      </c>
      <c r="J51" s="21"/>
    </row>
    <row r="52" spans="1:8" ht="13.5" customHeight="1">
      <c r="A52" s="16" t="s">
        <v>23</v>
      </c>
      <c r="B52" s="5">
        <v>2</v>
      </c>
      <c r="C52" s="5">
        <v>3</v>
      </c>
      <c r="D52" s="5">
        <v>2</v>
      </c>
      <c r="E52" s="5">
        <v>3</v>
      </c>
      <c r="G52" s="5">
        <v>5</v>
      </c>
      <c r="H52" s="6">
        <v>4</v>
      </c>
    </row>
    <row r="53" spans="1:8" ht="13.5" customHeight="1">
      <c r="A53" s="16" t="s">
        <v>45</v>
      </c>
      <c r="B53" s="5">
        <v>4</v>
      </c>
      <c r="C53" s="5">
        <v>5</v>
      </c>
      <c r="D53" s="5">
        <v>2</v>
      </c>
      <c r="E53" s="5">
        <v>4</v>
      </c>
      <c r="G53" s="5">
        <v>6</v>
      </c>
      <c r="H53" s="6">
        <v>6</v>
      </c>
    </row>
    <row r="54" ht="13.5" customHeight="1">
      <c r="A54" s="16"/>
    </row>
    <row r="55" spans="1:2" ht="15.75" customHeight="1">
      <c r="A55" s="28" t="s">
        <v>24</v>
      </c>
      <c r="B55" s="28"/>
    </row>
    <row r="56" spans="1:9" ht="13.5" customHeight="1">
      <c r="A56" s="2" t="s">
        <v>6</v>
      </c>
      <c r="B56" s="14">
        <v>2016</v>
      </c>
      <c r="C56" s="14">
        <v>2017</v>
      </c>
      <c r="D56" s="14">
        <v>2018</v>
      </c>
      <c r="E56" s="14">
        <v>2019</v>
      </c>
      <c r="F56" s="14">
        <v>2020</v>
      </c>
      <c r="G56" s="14">
        <v>2021</v>
      </c>
      <c r="H56" s="15">
        <v>2022</v>
      </c>
      <c r="I56" s="19" t="s">
        <v>46</v>
      </c>
    </row>
    <row r="57" spans="1:10" ht="13.5" customHeight="1">
      <c r="A57" s="13" t="s">
        <v>3</v>
      </c>
      <c r="B57" s="4">
        <f aca="true" t="shared" si="4" ref="B57:H66">B5+B31</f>
        <v>437852</v>
      </c>
      <c r="C57" s="4">
        <f t="shared" si="4"/>
        <v>350000</v>
      </c>
      <c r="D57" s="4">
        <f t="shared" si="4"/>
        <v>2596605</v>
      </c>
      <c r="E57" s="4">
        <f t="shared" si="4"/>
        <v>7636659</v>
      </c>
      <c r="F57" s="4">
        <f t="shared" si="4"/>
        <v>0</v>
      </c>
      <c r="G57" s="4">
        <f t="shared" si="4"/>
        <v>13051122</v>
      </c>
      <c r="H57" s="4">
        <f t="shared" si="4"/>
        <v>30201771</v>
      </c>
      <c r="I57" s="26">
        <f aca="true" t="shared" si="5" ref="I57:I76">SUM(B57:H57)</f>
        <v>54274009</v>
      </c>
      <c r="J57" s="23" t="s">
        <v>25</v>
      </c>
    </row>
    <row r="58" spans="1:10" ht="13.5" customHeight="1">
      <c r="A58" s="13" t="s">
        <v>7</v>
      </c>
      <c r="B58" s="4">
        <f t="shared" si="4"/>
        <v>19000000</v>
      </c>
      <c r="C58" s="4">
        <f t="shared" si="4"/>
        <v>0</v>
      </c>
      <c r="D58" s="4">
        <f t="shared" si="4"/>
        <v>0</v>
      </c>
      <c r="E58" s="4">
        <f t="shared" si="4"/>
        <v>0</v>
      </c>
      <c r="F58" s="4">
        <f t="shared" si="4"/>
        <v>0</v>
      </c>
      <c r="G58" s="4">
        <f t="shared" si="4"/>
        <v>0</v>
      </c>
      <c r="H58" s="4">
        <f t="shared" si="4"/>
        <v>0</v>
      </c>
      <c r="I58" s="26">
        <f t="shared" si="5"/>
        <v>19000000</v>
      </c>
      <c r="J58" s="23" t="s">
        <v>26</v>
      </c>
    </row>
    <row r="59" spans="1:10" ht="13.5" customHeight="1">
      <c r="A59" s="13" t="s">
        <v>1</v>
      </c>
      <c r="B59" s="4">
        <f t="shared" si="4"/>
        <v>0</v>
      </c>
      <c r="C59" s="4">
        <f t="shared" si="4"/>
        <v>3048401</v>
      </c>
      <c r="D59" s="4">
        <f t="shared" si="4"/>
        <v>1985715</v>
      </c>
      <c r="E59" s="4">
        <f t="shared" si="4"/>
        <v>2864980</v>
      </c>
      <c r="F59" s="4">
        <f t="shared" si="4"/>
        <v>0</v>
      </c>
      <c r="G59" s="4">
        <f t="shared" si="4"/>
        <v>14070262</v>
      </c>
      <c r="H59" s="4">
        <f t="shared" si="4"/>
        <v>6534217</v>
      </c>
      <c r="I59" s="26">
        <f t="shared" si="5"/>
        <v>28503575</v>
      </c>
      <c r="J59" s="23" t="s">
        <v>44</v>
      </c>
    </row>
    <row r="60" spans="1:10" ht="13.5" customHeight="1">
      <c r="A60" s="13" t="s">
        <v>8</v>
      </c>
      <c r="B60" s="4">
        <f t="shared" si="4"/>
        <v>0</v>
      </c>
      <c r="C60" s="4">
        <f t="shared" si="4"/>
        <v>0</v>
      </c>
      <c r="D60" s="4">
        <f t="shared" si="4"/>
        <v>960000</v>
      </c>
      <c r="E60" s="4">
        <f t="shared" si="4"/>
        <v>0</v>
      </c>
      <c r="F60" s="4">
        <f t="shared" si="4"/>
        <v>0</v>
      </c>
      <c r="G60" s="4">
        <f t="shared" si="4"/>
        <v>988175</v>
      </c>
      <c r="H60" s="4">
        <f t="shared" si="4"/>
        <v>489060</v>
      </c>
      <c r="I60" s="26">
        <f t="shared" si="5"/>
        <v>2437235</v>
      </c>
      <c r="J60" s="23" t="s">
        <v>27</v>
      </c>
    </row>
    <row r="61" spans="1:10" ht="13.5" customHeight="1">
      <c r="A61" s="13" t="s">
        <v>9</v>
      </c>
      <c r="B61" s="4">
        <f t="shared" si="4"/>
        <v>0</v>
      </c>
      <c r="C61" s="4">
        <f t="shared" si="4"/>
        <v>0</v>
      </c>
      <c r="D61" s="4">
        <f t="shared" si="4"/>
        <v>0</v>
      </c>
      <c r="E61" s="4">
        <f t="shared" si="4"/>
        <v>0</v>
      </c>
      <c r="F61" s="4">
        <f t="shared" si="4"/>
        <v>0</v>
      </c>
      <c r="G61" s="4">
        <f t="shared" si="4"/>
        <v>0</v>
      </c>
      <c r="H61" s="4">
        <f t="shared" si="4"/>
        <v>0</v>
      </c>
      <c r="I61" s="26">
        <f t="shared" si="5"/>
        <v>0</v>
      </c>
      <c r="J61" s="23" t="s">
        <v>28</v>
      </c>
    </row>
    <row r="62" spans="1:10" ht="13.5" customHeight="1">
      <c r="A62" s="13" t="s">
        <v>2</v>
      </c>
      <c r="B62" s="4">
        <f t="shared" si="4"/>
        <v>2038682</v>
      </c>
      <c r="C62" s="4">
        <f t="shared" si="4"/>
        <v>0</v>
      </c>
      <c r="D62" s="4">
        <f t="shared" si="4"/>
        <v>0</v>
      </c>
      <c r="E62" s="4">
        <f t="shared" si="4"/>
        <v>0</v>
      </c>
      <c r="F62" s="4">
        <f t="shared" si="4"/>
        <v>0</v>
      </c>
      <c r="G62" s="4">
        <f t="shared" si="4"/>
        <v>0</v>
      </c>
      <c r="H62" s="4">
        <f t="shared" si="4"/>
        <v>0</v>
      </c>
      <c r="I62" s="26">
        <f t="shared" si="5"/>
        <v>2038682</v>
      </c>
      <c r="J62" s="23" t="s">
        <v>29</v>
      </c>
    </row>
    <row r="63" spans="1:10" ht="13.5" customHeight="1">
      <c r="A63" s="13" t="s">
        <v>10</v>
      </c>
      <c r="B63" s="4">
        <f t="shared" si="4"/>
        <v>0</v>
      </c>
      <c r="C63" s="4">
        <f t="shared" si="4"/>
        <v>0</v>
      </c>
      <c r="D63" s="4">
        <f t="shared" si="4"/>
        <v>0</v>
      </c>
      <c r="E63" s="4">
        <f t="shared" si="4"/>
        <v>0</v>
      </c>
      <c r="F63" s="4">
        <f t="shared" si="4"/>
        <v>0</v>
      </c>
      <c r="G63" s="4">
        <f t="shared" si="4"/>
        <v>0</v>
      </c>
      <c r="H63" s="4">
        <f t="shared" si="4"/>
        <v>0</v>
      </c>
      <c r="I63" s="26">
        <f t="shared" si="5"/>
        <v>0</v>
      </c>
      <c r="J63" s="23" t="s">
        <v>30</v>
      </c>
    </row>
    <row r="64" spans="1:10" ht="13.5" customHeight="1">
      <c r="A64" s="13" t="s">
        <v>11</v>
      </c>
      <c r="B64" s="4">
        <f t="shared" si="4"/>
        <v>0</v>
      </c>
      <c r="C64" s="4">
        <f t="shared" si="4"/>
        <v>0</v>
      </c>
      <c r="D64" s="4">
        <f t="shared" si="4"/>
        <v>0</v>
      </c>
      <c r="E64" s="4">
        <f t="shared" si="4"/>
        <v>0</v>
      </c>
      <c r="F64" s="4">
        <f t="shared" si="4"/>
        <v>0</v>
      </c>
      <c r="G64" s="4">
        <f t="shared" si="4"/>
        <v>0</v>
      </c>
      <c r="H64" s="4">
        <f t="shared" si="4"/>
        <v>0</v>
      </c>
      <c r="I64" s="26">
        <f t="shared" si="5"/>
        <v>0</v>
      </c>
      <c r="J64" s="23" t="s">
        <v>31</v>
      </c>
    </row>
    <row r="65" spans="1:10" ht="13.5" customHeight="1">
      <c r="A65" s="13" t="s">
        <v>12</v>
      </c>
      <c r="B65" s="4">
        <f t="shared" si="4"/>
        <v>0</v>
      </c>
      <c r="C65" s="4">
        <f t="shared" si="4"/>
        <v>0</v>
      </c>
      <c r="D65" s="4">
        <f t="shared" si="4"/>
        <v>0</v>
      </c>
      <c r="E65" s="4">
        <f t="shared" si="4"/>
        <v>0</v>
      </c>
      <c r="F65" s="4">
        <f t="shared" si="4"/>
        <v>0</v>
      </c>
      <c r="G65" s="4">
        <f t="shared" si="4"/>
        <v>0</v>
      </c>
      <c r="H65" s="4">
        <f t="shared" si="4"/>
        <v>0</v>
      </c>
      <c r="I65" s="26">
        <f t="shared" si="5"/>
        <v>0</v>
      </c>
      <c r="J65" s="23" t="s">
        <v>32</v>
      </c>
    </row>
    <row r="66" spans="1:10" ht="13.5" customHeight="1">
      <c r="A66" s="13" t="s">
        <v>13</v>
      </c>
      <c r="B66" s="4">
        <f t="shared" si="4"/>
        <v>0</v>
      </c>
      <c r="C66" s="4">
        <f t="shared" si="4"/>
        <v>0</v>
      </c>
      <c r="D66" s="4">
        <f t="shared" si="4"/>
        <v>0</v>
      </c>
      <c r="E66" s="4">
        <f t="shared" si="4"/>
        <v>0</v>
      </c>
      <c r="F66" s="4">
        <f t="shared" si="4"/>
        <v>0</v>
      </c>
      <c r="G66" s="4">
        <f t="shared" si="4"/>
        <v>0</v>
      </c>
      <c r="H66" s="4">
        <f t="shared" si="4"/>
        <v>0</v>
      </c>
      <c r="I66" s="26">
        <f t="shared" si="5"/>
        <v>0</v>
      </c>
      <c r="J66" s="23" t="s">
        <v>33</v>
      </c>
    </row>
    <row r="67" spans="1:10" ht="13.5" customHeight="1">
      <c r="A67" s="13" t="s">
        <v>14</v>
      </c>
      <c r="B67" s="4">
        <f aca="true" t="shared" si="6" ref="B67:H76">B15+B41</f>
        <v>300621</v>
      </c>
      <c r="C67" s="4">
        <f t="shared" si="6"/>
        <v>283564</v>
      </c>
      <c r="D67" s="4">
        <f t="shared" si="6"/>
        <v>1241582</v>
      </c>
      <c r="E67" s="4">
        <f t="shared" si="6"/>
        <v>0</v>
      </c>
      <c r="F67" s="4">
        <f t="shared" si="6"/>
        <v>0</v>
      </c>
      <c r="G67" s="4">
        <f t="shared" si="6"/>
        <v>795088</v>
      </c>
      <c r="H67" s="4">
        <f t="shared" si="6"/>
        <v>0</v>
      </c>
      <c r="I67" s="26">
        <f t="shared" si="5"/>
        <v>2620855</v>
      </c>
      <c r="J67" s="23" t="s">
        <v>34</v>
      </c>
    </row>
    <row r="68" spans="1:10" ht="13.5" customHeight="1">
      <c r="A68" s="13" t="s">
        <v>0</v>
      </c>
      <c r="B68" s="4">
        <f t="shared" si="6"/>
        <v>337400</v>
      </c>
      <c r="C68" s="4">
        <f t="shared" si="6"/>
        <v>723890</v>
      </c>
      <c r="D68" s="4">
        <f t="shared" si="6"/>
        <v>612054</v>
      </c>
      <c r="E68" s="4">
        <f t="shared" si="6"/>
        <v>1058942</v>
      </c>
      <c r="F68" s="4">
        <f t="shared" si="6"/>
        <v>0</v>
      </c>
      <c r="G68" s="4">
        <f t="shared" si="6"/>
        <v>709701</v>
      </c>
      <c r="H68" s="4">
        <f t="shared" si="6"/>
        <v>1645130</v>
      </c>
      <c r="I68" s="26">
        <f t="shared" si="5"/>
        <v>5087117</v>
      </c>
      <c r="J68" s="23" t="s">
        <v>35</v>
      </c>
    </row>
    <row r="69" spans="1:10" ht="13.5" customHeight="1">
      <c r="A69" s="13" t="s">
        <v>15</v>
      </c>
      <c r="B69" s="4">
        <f t="shared" si="6"/>
        <v>820426</v>
      </c>
      <c r="C69" s="4">
        <f t="shared" si="6"/>
        <v>0</v>
      </c>
      <c r="D69" s="4">
        <f t="shared" si="6"/>
        <v>0</v>
      </c>
      <c r="E69" s="4">
        <f t="shared" si="6"/>
        <v>0</v>
      </c>
      <c r="F69" s="4">
        <f t="shared" si="6"/>
        <v>0</v>
      </c>
      <c r="G69" s="4">
        <f t="shared" si="6"/>
        <v>0</v>
      </c>
      <c r="H69" s="4">
        <f t="shared" si="6"/>
        <v>0</v>
      </c>
      <c r="I69" s="26">
        <f t="shared" si="5"/>
        <v>820426</v>
      </c>
      <c r="J69" s="23" t="s">
        <v>36</v>
      </c>
    </row>
    <row r="70" spans="1:10" ht="13.5" customHeight="1">
      <c r="A70" s="13" t="s">
        <v>5</v>
      </c>
      <c r="B70" s="4">
        <f t="shared" si="6"/>
        <v>100000</v>
      </c>
      <c r="C70" s="4">
        <f t="shared" si="6"/>
        <v>254734</v>
      </c>
      <c r="D70" s="4">
        <f t="shared" si="6"/>
        <v>499916</v>
      </c>
      <c r="E70" s="4">
        <f t="shared" si="6"/>
        <v>5158410</v>
      </c>
      <c r="F70" s="4">
        <f t="shared" si="6"/>
        <v>0</v>
      </c>
      <c r="G70" s="4">
        <f t="shared" si="6"/>
        <v>6402518</v>
      </c>
      <c r="H70" s="4">
        <f t="shared" si="6"/>
        <v>1725448</v>
      </c>
      <c r="I70" s="26">
        <f t="shared" si="5"/>
        <v>14141026</v>
      </c>
      <c r="J70" s="23" t="s">
        <v>37</v>
      </c>
    </row>
    <row r="71" spans="1:10" ht="13.5" customHeight="1">
      <c r="A71" s="13" t="s">
        <v>16</v>
      </c>
      <c r="B71" s="4">
        <f t="shared" si="6"/>
        <v>0</v>
      </c>
      <c r="C71" s="4">
        <f t="shared" si="6"/>
        <v>0</v>
      </c>
      <c r="D71" s="4">
        <f t="shared" si="6"/>
        <v>0</v>
      </c>
      <c r="E71" s="4">
        <f t="shared" si="6"/>
        <v>0</v>
      </c>
      <c r="F71" s="4">
        <f t="shared" si="6"/>
        <v>0</v>
      </c>
      <c r="G71" s="4">
        <f t="shared" si="6"/>
        <v>0</v>
      </c>
      <c r="H71" s="4">
        <f t="shared" si="6"/>
        <v>0</v>
      </c>
      <c r="I71" s="26">
        <f t="shared" si="5"/>
        <v>0</v>
      </c>
      <c r="J71" s="23" t="s">
        <v>38</v>
      </c>
    </row>
    <row r="72" spans="1:10" ht="13.5" customHeight="1">
      <c r="A72" s="13" t="s">
        <v>4</v>
      </c>
      <c r="B72" s="4">
        <f t="shared" si="6"/>
        <v>0</v>
      </c>
      <c r="C72" s="4">
        <f t="shared" si="6"/>
        <v>0</v>
      </c>
      <c r="D72" s="4">
        <f t="shared" si="6"/>
        <v>0</v>
      </c>
      <c r="E72" s="4">
        <f t="shared" si="6"/>
        <v>273600</v>
      </c>
      <c r="F72" s="4">
        <f t="shared" si="6"/>
        <v>0</v>
      </c>
      <c r="G72" s="4">
        <f t="shared" si="6"/>
        <v>156000</v>
      </c>
      <c r="H72" s="4">
        <f t="shared" si="6"/>
        <v>150000</v>
      </c>
      <c r="I72" s="26">
        <f t="shared" si="5"/>
        <v>579600</v>
      </c>
      <c r="J72" s="23" t="s">
        <v>39</v>
      </c>
    </row>
    <row r="73" spans="1:10" ht="13.5" customHeight="1">
      <c r="A73" s="13" t="s">
        <v>17</v>
      </c>
      <c r="B73" s="4">
        <f t="shared" si="6"/>
        <v>0</v>
      </c>
      <c r="C73" s="4">
        <f t="shared" si="6"/>
        <v>0</v>
      </c>
      <c r="D73" s="4">
        <f t="shared" si="6"/>
        <v>0</v>
      </c>
      <c r="E73" s="4">
        <f t="shared" si="6"/>
        <v>0</v>
      </c>
      <c r="F73" s="4">
        <f t="shared" si="6"/>
        <v>0</v>
      </c>
      <c r="G73" s="4">
        <f t="shared" si="6"/>
        <v>0</v>
      </c>
      <c r="H73" s="4">
        <f t="shared" si="6"/>
        <v>0</v>
      </c>
      <c r="I73" s="26">
        <f t="shared" si="5"/>
        <v>0</v>
      </c>
      <c r="J73" s="23" t="s">
        <v>40</v>
      </c>
    </row>
    <row r="74" spans="1:10" ht="13.5" customHeight="1">
      <c r="A74" s="13" t="s">
        <v>18</v>
      </c>
      <c r="B74" s="4">
        <f t="shared" si="6"/>
        <v>0</v>
      </c>
      <c r="C74" s="4">
        <f t="shared" si="6"/>
        <v>500000</v>
      </c>
      <c r="D74" s="4">
        <f t="shared" si="6"/>
        <v>0</v>
      </c>
      <c r="E74" s="4">
        <f t="shared" si="6"/>
        <v>0</v>
      </c>
      <c r="F74" s="4">
        <f t="shared" si="6"/>
        <v>0</v>
      </c>
      <c r="G74" s="4">
        <f t="shared" si="6"/>
        <v>0</v>
      </c>
      <c r="H74" s="4">
        <f t="shared" si="6"/>
        <v>0</v>
      </c>
      <c r="I74" s="26">
        <f t="shared" si="5"/>
        <v>500000</v>
      </c>
      <c r="J74" s="23" t="s">
        <v>41</v>
      </c>
    </row>
    <row r="75" spans="1:10" ht="13.5" customHeight="1">
      <c r="A75" s="13" t="s">
        <v>19</v>
      </c>
      <c r="B75" s="4">
        <f t="shared" si="6"/>
        <v>0</v>
      </c>
      <c r="C75" s="4">
        <f t="shared" si="6"/>
        <v>0</v>
      </c>
      <c r="D75" s="4">
        <f t="shared" si="6"/>
        <v>0</v>
      </c>
      <c r="E75" s="4">
        <f t="shared" si="6"/>
        <v>0</v>
      </c>
      <c r="F75" s="4">
        <f t="shared" si="6"/>
        <v>0</v>
      </c>
      <c r="G75" s="4">
        <f t="shared" si="6"/>
        <v>0</v>
      </c>
      <c r="H75" s="4">
        <f t="shared" si="6"/>
        <v>0</v>
      </c>
      <c r="I75" s="26">
        <f t="shared" si="5"/>
        <v>0</v>
      </c>
      <c r="J75" s="23" t="s">
        <v>42</v>
      </c>
    </row>
    <row r="76" spans="1:10" ht="13.5" customHeight="1">
      <c r="A76" s="13" t="s">
        <v>20</v>
      </c>
      <c r="B76" s="4">
        <f t="shared" si="6"/>
        <v>0</v>
      </c>
      <c r="C76" s="4">
        <f t="shared" si="6"/>
        <v>0</v>
      </c>
      <c r="D76" s="4">
        <f t="shared" si="6"/>
        <v>0</v>
      </c>
      <c r="E76" s="4">
        <f t="shared" si="6"/>
        <v>0</v>
      </c>
      <c r="F76" s="4">
        <f t="shared" si="6"/>
        <v>0</v>
      </c>
      <c r="G76" s="4">
        <f t="shared" si="6"/>
        <v>2484000</v>
      </c>
      <c r="H76" s="4">
        <f t="shared" si="6"/>
        <v>3588500</v>
      </c>
      <c r="I76" s="26">
        <f t="shared" si="5"/>
        <v>6072500</v>
      </c>
      <c r="J76" s="23" t="s">
        <v>43</v>
      </c>
    </row>
    <row r="77" spans="1:10" s="11" customFormat="1" ht="13.5" customHeight="1">
      <c r="A77" s="12" t="s">
        <v>46</v>
      </c>
      <c r="B77" s="17">
        <f>SUM(B57:B76)</f>
        <v>23034981</v>
      </c>
      <c r="C77" s="17">
        <f>SUM(C57:C76)</f>
        <v>5160589</v>
      </c>
      <c r="D77" s="17">
        <f>SUM(D57:D76)</f>
        <v>7895872</v>
      </c>
      <c r="E77" s="17">
        <f>SUM(E57:E76)</f>
        <v>16992591</v>
      </c>
      <c r="F77" s="9"/>
      <c r="G77" s="17">
        <f>SUM(G57:G76)</f>
        <v>38656866</v>
      </c>
      <c r="H77" s="10">
        <f>SUM(H57:H76)</f>
        <v>44334126</v>
      </c>
      <c r="I77" s="26">
        <f>SUM(I57:I76)</f>
        <v>136075025</v>
      </c>
      <c r="J77" s="21"/>
    </row>
    <row r="78" spans="1:9" ht="13.5" customHeight="1">
      <c r="A78" s="16" t="s">
        <v>23</v>
      </c>
      <c r="B78" s="5">
        <f aca="true" t="shared" si="7" ref="B78:H78">B26+B52</f>
        <v>6</v>
      </c>
      <c r="C78" s="5">
        <f t="shared" si="7"/>
        <v>8</v>
      </c>
      <c r="D78" s="5">
        <f t="shared" si="7"/>
        <v>12</v>
      </c>
      <c r="E78" s="5">
        <f t="shared" si="7"/>
        <v>21</v>
      </c>
      <c r="F78" s="5">
        <f t="shared" si="7"/>
        <v>0</v>
      </c>
      <c r="G78" s="5">
        <f t="shared" si="7"/>
        <v>25</v>
      </c>
      <c r="H78" s="6">
        <f t="shared" si="7"/>
        <v>26</v>
      </c>
      <c r="I78" s="26"/>
    </row>
    <row r="79" spans="1:8" ht="12.75">
      <c r="A79" s="16" t="s">
        <v>45</v>
      </c>
      <c r="B79" s="5">
        <v>8</v>
      </c>
      <c r="C79" s="5">
        <v>10</v>
      </c>
      <c r="D79" s="5">
        <v>14</v>
      </c>
      <c r="E79" s="5">
        <v>26</v>
      </c>
      <c r="G79" s="5">
        <v>36</v>
      </c>
      <c r="H79" s="6">
        <v>35</v>
      </c>
    </row>
    <row r="80" spans="1:9" ht="12.75">
      <c r="A80" s="8"/>
      <c r="E80" s="6"/>
      <c r="F80" s="18"/>
      <c r="G80"/>
      <c r="H80"/>
      <c r="I80" s="27"/>
    </row>
    <row r="81" spans="1:9" ht="12.75">
      <c r="A81" s="8"/>
      <c r="E81" s="6"/>
      <c r="F81" s="18"/>
      <c r="G81" s="20"/>
      <c r="H81"/>
      <c r="I81" s="27"/>
    </row>
    <row r="82" spans="1:9" ht="12.75">
      <c r="A82" s="8"/>
      <c r="E82" s="6"/>
      <c r="F82" s="18"/>
      <c r="G82" s="20"/>
      <c r="H82"/>
      <c r="I82" s="27"/>
    </row>
    <row r="83" spans="1:9" ht="12.75">
      <c r="A83" s="8"/>
      <c r="E83" s="6"/>
      <c r="F83" s="18"/>
      <c r="G83"/>
      <c r="H83"/>
      <c r="I83" s="27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</sheetData>
  <sheetProtection/>
  <mergeCells count="4">
    <mergeCell ref="A3:B3"/>
    <mergeCell ref="A29:B29"/>
    <mergeCell ref="A55:B55"/>
    <mergeCell ref="A1:G1"/>
  </mergeCells>
  <printOptions/>
  <pageMargins left="0.2362204724409449" right="0.2362204724409449" top="0.3937007874015748" bottom="0.35433070866141736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Maksimovic</dc:creator>
  <cp:keywords/>
  <dc:description/>
  <cp:lastModifiedBy>Maksa</cp:lastModifiedBy>
  <cp:lastPrinted>2017-04-07T13:32:23Z</cp:lastPrinted>
  <dcterms:created xsi:type="dcterms:W3CDTF">2012-06-02T19:37:01Z</dcterms:created>
  <dcterms:modified xsi:type="dcterms:W3CDTF">2023-11-01T00:29:39Z</dcterms:modified>
  <cp:category/>
  <cp:version/>
  <cp:contentType/>
  <cp:contentStatus/>
</cp:coreProperties>
</file>